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\Documents\CITY BUDGETS\Budget20\"/>
    </mc:Choice>
  </mc:AlternateContent>
  <xr:revisionPtr revIDLastSave="0" documentId="8_{0C02A887-BCED-4002-818E-BC2EBF74C95E}" xr6:coauthVersionLast="43" xr6:coauthVersionMax="43" xr10:uidLastSave="{00000000-0000-0000-0000-000000000000}"/>
  <bookViews>
    <workbookView xWindow="-120" yWindow="-120" windowWidth="19440" windowHeight="15000" xr2:uid="{A947CEE5-516E-4FD4-A247-C673B73967E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1" l="1"/>
  <c r="K43" i="1"/>
  <c r="I43" i="1"/>
  <c r="H43" i="1"/>
  <c r="G43" i="1"/>
  <c r="F43" i="1"/>
  <c r="E43" i="1"/>
  <c r="D43" i="1"/>
  <c r="C43" i="1"/>
  <c r="J43" i="1" s="1"/>
  <c r="L39" i="1"/>
  <c r="K39" i="1"/>
  <c r="L38" i="1"/>
  <c r="K38" i="1"/>
  <c r="I38" i="1"/>
  <c r="H38" i="1"/>
  <c r="G38" i="1"/>
  <c r="F38" i="1"/>
  <c r="E38" i="1"/>
  <c r="J38" i="1" s="1"/>
  <c r="D38" i="1"/>
  <c r="C38" i="1"/>
  <c r="L36" i="1"/>
  <c r="K36" i="1"/>
  <c r="I36" i="1"/>
  <c r="I37" i="1" s="1"/>
  <c r="I39" i="1" s="1"/>
  <c r="L34" i="1"/>
  <c r="K34" i="1"/>
  <c r="H34" i="1"/>
  <c r="G34" i="1"/>
  <c r="G35" i="1" s="1"/>
  <c r="G37" i="1" s="1"/>
  <c r="G39" i="1" s="1"/>
  <c r="E34" i="1"/>
  <c r="D34" i="1"/>
  <c r="J34" i="1" s="1"/>
  <c r="C34" i="1"/>
  <c r="L33" i="1"/>
  <c r="K33" i="1"/>
  <c r="H33" i="1"/>
  <c r="F33" i="1"/>
  <c r="F35" i="1" s="1"/>
  <c r="F37" i="1" s="1"/>
  <c r="F39" i="1" s="1"/>
  <c r="E33" i="1"/>
  <c r="D33" i="1"/>
  <c r="J33" i="1" s="1"/>
  <c r="C33" i="1"/>
  <c r="L32" i="1"/>
  <c r="K32" i="1"/>
  <c r="H32" i="1"/>
  <c r="E32" i="1"/>
  <c r="D32" i="1"/>
  <c r="C32" i="1"/>
  <c r="J32" i="1" s="1"/>
  <c r="L31" i="1"/>
  <c r="K31" i="1"/>
  <c r="H31" i="1"/>
  <c r="E31" i="1"/>
  <c r="D31" i="1"/>
  <c r="C31" i="1"/>
  <c r="J31" i="1" s="1"/>
  <c r="L30" i="1"/>
  <c r="K30" i="1"/>
  <c r="H30" i="1"/>
  <c r="E30" i="1"/>
  <c r="D30" i="1"/>
  <c r="C30" i="1"/>
  <c r="J30" i="1" s="1"/>
  <c r="L29" i="1"/>
  <c r="K29" i="1"/>
  <c r="H29" i="1"/>
  <c r="E29" i="1"/>
  <c r="D29" i="1"/>
  <c r="D35" i="1" s="1"/>
  <c r="D37" i="1" s="1"/>
  <c r="D39" i="1" s="1"/>
  <c r="C29" i="1"/>
  <c r="J29" i="1" s="1"/>
  <c r="L28" i="1"/>
  <c r="K28" i="1"/>
  <c r="H28" i="1"/>
  <c r="E28" i="1"/>
  <c r="D28" i="1"/>
  <c r="C28" i="1"/>
  <c r="J28" i="1" s="1"/>
  <c r="L27" i="1"/>
  <c r="L35" i="1" s="1"/>
  <c r="L37" i="1" s="1"/>
  <c r="K27" i="1"/>
  <c r="K35" i="1" s="1"/>
  <c r="K37" i="1" s="1"/>
  <c r="H27" i="1"/>
  <c r="H35" i="1" s="1"/>
  <c r="H37" i="1" s="1"/>
  <c r="H39" i="1" s="1"/>
  <c r="E27" i="1"/>
  <c r="E35" i="1" s="1"/>
  <c r="E37" i="1" s="1"/>
  <c r="E39" i="1" s="1"/>
  <c r="D27" i="1"/>
  <c r="C27" i="1"/>
  <c r="C35" i="1" s="1"/>
  <c r="L24" i="1"/>
  <c r="K24" i="1"/>
  <c r="I24" i="1"/>
  <c r="H24" i="1"/>
  <c r="G24" i="1"/>
  <c r="F24" i="1"/>
  <c r="J24" i="1" s="1"/>
  <c r="E24" i="1"/>
  <c r="D24" i="1"/>
  <c r="C24" i="1"/>
  <c r="L23" i="1"/>
  <c r="K23" i="1"/>
  <c r="I23" i="1"/>
  <c r="G23" i="1"/>
  <c r="F23" i="1"/>
  <c r="E23" i="1"/>
  <c r="D23" i="1"/>
  <c r="C23" i="1"/>
  <c r="J23" i="1" s="1"/>
  <c r="L22" i="1"/>
  <c r="K22" i="1"/>
  <c r="I22" i="1"/>
  <c r="H22" i="1"/>
  <c r="G22" i="1"/>
  <c r="F22" i="1"/>
  <c r="E22" i="1"/>
  <c r="D22" i="1"/>
  <c r="C22" i="1"/>
  <c r="J22" i="1" s="1"/>
  <c r="L19" i="1"/>
  <c r="K19" i="1"/>
  <c r="I19" i="1"/>
  <c r="H19" i="1"/>
  <c r="G19" i="1"/>
  <c r="F19" i="1"/>
  <c r="D19" i="1"/>
  <c r="C19" i="1"/>
  <c r="J19" i="1" s="1"/>
  <c r="L18" i="1"/>
  <c r="K18" i="1"/>
  <c r="I18" i="1"/>
  <c r="G18" i="1"/>
  <c r="F18" i="1"/>
  <c r="D18" i="1"/>
  <c r="J18" i="1" s="1"/>
  <c r="C18" i="1"/>
  <c r="L17" i="1"/>
  <c r="K17" i="1"/>
  <c r="I17" i="1"/>
  <c r="H17" i="1"/>
  <c r="G17" i="1"/>
  <c r="F17" i="1"/>
  <c r="J17" i="1" s="1"/>
  <c r="D17" i="1"/>
  <c r="C17" i="1"/>
  <c r="L16" i="1"/>
  <c r="K16" i="1"/>
  <c r="I16" i="1"/>
  <c r="G16" i="1"/>
  <c r="F16" i="1"/>
  <c r="E16" i="1"/>
  <c r="D16" i="1"/>
  <c r="C16" i="1"/>
  <c r="J16" i="1" s="1"/>
  <c r="L15" i="1"/>
  <c r="K15" i="1"/>
  <c r="I15" i="1"/>
  <c r="H15" i="1"/>
  <c r="H20" i="1" s="1"/>
  <c r="H25" i="1" s="1"/>
  <c r="H41" i="1" s="1"/>
  <c r="H44" i="1" s="1"/>
  <c r="G15" i="1"/>
  <c r="F15" i="1"/>
  <c r="E15" i="1"/>
  <c r="D15" i="1"/>
  <c r="C15" i="1"/>
  <c r="J15" i="1" s="1"/>
  <c r="L14" i="1"/>
  <c r="K14" i="1"/>
  <c r="I14" i="1"/>
  <c r="I20" i="1" s="1"/>
  <c r="I25" i="1" s="1"/>
  <c r="I41" i="1" s="1"/>
  <c r="I44" i="1" s="1"/>
  <c r="D14" i="1"/>
  <c r="C14" i="1"/>
  <c r="L13" i="1"/>
  <c r="K13" i="1"/>
  <c r="G13" i="1"/>
  <c r="F13" i="1"/>
  <c r="L12" i="1"/>
  <c r="K12" i="1"/>
  <c r="J12" i="1"/>
  <c r="E12" i="1"/>
  <c r="E20" i="1" s="1"/>
  <c r="E25" i="1" s="1"/>
  <c r="E41" i="1" s="1"/>
  <c r="E44" i="1" s="1"/>
  <c r="L11" i="1"/>
  <c r="K11" i="1"/>
  <c r="G11" i="1"/>
  <c r="F11" i="1"/>
  <c r="D11" i="1"/>
  <c r="C11" i="1"/>
  <c r="J11" i="1" s="1"/>
  <c r="G10" i="1"/>
  <c r="G20" i="1" s="1"/>
  <c r="G25" i="1" s="1"/>
  <c r="G41" i="1" s="1"/>
  <c r="G44" i="1" s="1"/>
  <c r="L9" i="1"/>
  <c r="K9" i="1"/>
  <c r="G9" i="1"/>
  <c r="F9" i="1"/>
  <c r="D9" i="1"/>
  <c r="C9" i="1"/>
  <c r="J9" i="1" s="1"/>
  <c r="L8" i="1"/>
  <c r="L10" i="1" s="1"/>
  <c r="L20" i="1" s="1"/>
  <c r="L25" i="1" s="1"/>
  <c r="L41" i="1" s="1"/>
  <c r="L44" i="1" s="1"/>
  <c r="K8" i="1"/>
  <c r="K10" i="1" s="1"/>
  <c r="K20" i="1" s="1"/>
  <c r="K25" i="1" s="1"/>
  <c r="K41" i="1" s="1"/>
  <c r="K44" i="1" s="1"/>
  <c r="G8" i="1"/>
  <c r="F8" i="1"/>
  <c r="F10" i="1" s="1"/>
  <c r="F20" i="1" s="1"/>
  <c r="F25" i="1" s="1"/>
  <c r="F41" i="1" s="1"/>
  <c r="F44" i="1" s="1"/>
  <c r="L5" i="1"/>
  <c r="K5" i="1"/>
  <c r="E1" i="1"/>
  <c r="C37" i="1" l="1"/>
  <c r="J35" i="1"/>
  <c r="J27" i="1"/>
  <c r="J36" i="1"/>
  <c r="J14" i="1"/>
  <c r="J37" i="1" l="1"/>
  <c r="C39" i="1"/>
  <c r="J39" i="1" s="1"/>
  <c r="C8" i="1" l="1"/>
  <c r="C10" i="1" l="1"/>
  <c r="C13" i="1" l="1"/>
  <c r="D8" i="1"/>
  <c r="C20" i="1"/>
  <c r="D13" i="1"/>
  <c r="D10" i="1" l="1"/>
  <c r="J8" i="1"/>
  <c r="J13" i="1"/>
  <c r="C25" i="1"/>
  <c r="C41" i="1" l="1"/>
  <c r="D20" i="1"/>
  <c r="J10" i="1"/>
  <c r="D25" i="1" l="1"/>
  <c r="J20" i="1"/>
  <c r="D41" i="1" l="1"/>
  <c r="J25" i="1"/>
  <c r="D44" i="1" l="1"/>
  <c r="J41" i="1"/>
  <c r="C44" i="1"/>
  <c r="J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SFORD</author>
  </authors>
  <commentList>
    <comment ref="K6" authorId="0" shapeId="0" xr:uid="{F2AB25ED-F620-41DB-90C8-DB770DC636E4}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The Actual Year figures in this column are from the Re-Est Req P2 form. Any changes to these figures must be made there.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 xr:uid="{370A8CCE-42E3-429A-9017-3CE5267166AF}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These cells are locked because they contain formulas. The formulas simply pull figures from either the Resources or Req P1 &amp;P2. Any changes MUST be made at the source.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<sst xmlns="http://schemas.openxmlformats.org/spreadsheetml/2006/main" count="69" uniqueCount="67">
  <si>
    <t>Form 635.2A</t>
  </si>
  <si>
    <t xml:space="preserve">              CITY OF  </t>
  </si>
  <si>
    <t>Department of Management</t>
  </si>
  <si>
    <t xml:space="preserve">ADOPTED BUDGET SUMMARY         YEAR ENDED JUNE 30, </t>
  </si>
  <si>
    <t>Fiscal Years</t>
  </si>
  <si>
    <t>TIF</t>
  </si>
  <si>
    <t>SPECIAL</t>
  </si>
  <si>
    <t>DEBT</t>
  </si>
  <si>
    <t>CAPITAL</t>
  </si>
  <si>
    <t>BUDGET</t>
  </si>
  <si>
    <t>RE-ESTIMATED</t>
  </si>
  <si>
    <t>ACTUAL</t>
  </si>
  <si>
    <t>GENERAL</t>
  </si>
  <si>
    <t>REVENUES</t>
  </si>
  <si>
    <t>SERVICE</t>
  </si>
  <si>
    <t>PROJECTS</t>
  </si>
  <si>
    <t>PERMANENT</t>
  </si>
  <si>
    <t>PROPRIETARY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</si>
  <si>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</si>
  <si>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</si>
  <si>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</si>
  <si>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</si>
  <si>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</si>
  <si>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</si>
  <si>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</si>
  <si>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</si>
  <si>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</si>
  <si>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</si>
  <si>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</si>
  <si>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</si>
  <si>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Revenues &amp; Other Financing Sources</t>
  </si>
  <si>
    <t>Taxes Levied on Property</t>
  </si>
  <si>
    <t>Less: Uncollected Property Taxes-Levy Year</t>
  </si>
  <si>
    <t xml:space="preserve">   Net Current Property Taxes</t>
  </si>
  <si>
    <t>Delinquent Property Taxes</t>
  </si>
  <si>
    <t>TIF Revenues</t>
  </si>
  <si>
    <t>Other City Taxes</t>
  </si>
  <si>
    <t>Licenses &amp; Permits</t>
  </si>
  <si>
    <t>Use of Money and Property</t>
  </si>
  <si>
    <t>Intergovernmental</t>
  </si>
  <si>
    <t>Charges for Fees &amp; Service</t>
  </si>
  <si>
    <t>Special Assessments</t>
  </si>
  <si>
    <t>Miscellaneous</t>
  </si>
  <si>
    <t xml:space="preserve">   Sub-Total Revenues</t>
  </si>
  <si>
    <t>Other Financing Sources:</t>
  </si>
  <si>
    <t xml:space="preserve"> Total Transfers In</t>
  </si>
  <si>
    <t xml:space="preserve">  Proceeds of Debt</t>
  </si>
  <si>
    <t xml:space="preserve">  Proceeds of Capital Asset Sales</t>
  </si>
  <si>
    <t>Total Revenues and Other Sources</t>
  </si>
  <si>
    <t>Expenditures &amp; Other Financing Uses</t>
  </si>
  <si>
    <t>Public Safety</t>
  </si>
  <si>
    <t>Public Works</t>
  </si>
  <si>
    <t>Health and Social Services</t>
  </si>
  <si>
    <t>Culture and Recreation</t>
  </si>
  <si>
    <t>Community and Economic Development</t>
  </si>
  <si>
    <t>General Government</t>
  </si>
  <si>
    <t xml:space="preserve">Debt Service </t>
  </si>
  <si>
    <t xml:space="preserve">Capital Projects </t>
  </si>
  <si>
    <t>Total Government Activities Expenditures</t>
  </si>
  <si>
    <t>Business Type Proprietray: Enterprise &amp; ISF</t>
  </si>
  <si>
    <t>Total Gov &amp; Bus Type Expenditures</t>
  </si>
  <si>
    <t>Total Transfers Out</t>
  </si>
  <si>
    <t>Total ALL Expenditures/Fund Transfers Out</t>
  </si>
  <si>
    <t>Excess Revenues &amp; Other Sources Over</t>
  </si>
  <si>
    <t>(Under) Expenditures/Transfers Out</t>
  </si>
  <si>
    <t>Beginning Fund Balance July 1</t>
  </si>
  <si>
    <t>Ending Fund Balance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</si>
</sst>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7"/>
      <name val="MS Sans Serif"/>
      <family val="2"/>
    </font>
    <font>
      <sz val="10"/>
      <name val="MS Sans Serif"/>
      <family val="2"/>
    </font>
    <font>
      <b/>
      <sz val="15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i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7.8"/>
      <name val="Arial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Continuous"/>
    </xf>
    <xf numFmtId="37" fontId="3" fillId="0" borderId="1" xfId="0" applyNumberFormat="1" applyFont="1" applyBorder="1" applyAlignment="1">
      <alignment horizontal="center"/>
    </xf>
    <xf numFmtId="37" fontId="5" fillId="0" borderId="0" xfId="0" applyNumberFormat="1" applyFont="1"/>
    <xf numFmtId="37" fontId="2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37" fontId="7" fillId="0" borderId="0" xfId="0" applyNumberFormat="1" applyFont="1" applyAlignment="1">
      <alignment horizontal="centerContinuous"/>
    </xf>
    <xf numFmtId="0" fontId="2" fillId="0" borderId="0" xfId="0" applyFont="1"/>
    <xf numFmtId="37" fontId="2" fillId="0" borderId="0" xfId="0" applyNumberFormat="1" applyFont="1"/>
    <xf numFmtId="49" fontId="3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3" fillId="0" borderId="0" xfId="0" applyFont="1" applyAlignment="1">
      <alignment horizontal="left"/>
    </xf>
    <xf numFmtId="49" fontId="2" fillId="0" borderId="0" xfId="0" applyNumberFormat="1" applyFont="1"/>
    <xf numFmtId="49" fontId="3" fillId="0" borderId="0" xfId="0" applyNumberFormat="1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37" fontId="8" fillId="0" borderId="4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7" fontId="8" fillId="0" borderId="4" xfId="0" applyNumberFormat="1" applyFont="1" applyBorder="1"/>
    <xf numFmtId="37" fontId="8" fillId="0" borderId="5" xfId="0" applyNumberFormat="1" applyFont="1" applyBorder="1"/>
    <xf numFmtId="37" fontId="8" fillId="0" borderId="7" xfId="0" applyNumberFormat="1" applyFont="1" applyBorder="1"/>
    <xf numFmtId="37" fontId="8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37" fontId="8" fillId="0" borderId="8" xfId="0" applyNumberFormat="1" applyFont="1" applyBorder="1" applyAlignment="1">
      <alignment horizontal="centerContinuous"/>
    </xf>
    <xf numFmtId="37" fontId="8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9" fillId="0" borderId="9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10" fillId="0" borderId="0" xfId="0" applyFont="1"/>
    <xf numFmtId="0" fontId="4" fillId="0" borderId="3" xfId="0" applyFont="1" applyBorder="1" applyAlignment="1">
      <alignment horizontal="center"/>
    </xf>
    <xf numFmtId="37" fontId="8" fillId="1" borderId="0" xfId="0" applyNumberFormat="1" applyFont="1" applyFill="1"/>
    <xf numFmtId="0" fontId="4" fillId="1" borderId="9" xfId="0" applyFont="1" applyFill="1" applyBorder="1"/>
    <xf numFmtId="37" fontId="8" fillId="1" borderId="8" xfId="0" applyNumberFormat="1" applyFont="1" applyFill="1" applyBorder="1"/>
    <xf numFmtId="37" fontId="8" fillId="1" borderId="15" xfId="0" applyNumberFormat="1" applyFont="1" applyFill="1" applyBorder="1"/>
    <xf numFmtId="37" fontId="8" fillId="1" borderId="16" xfId="0" applyNumberFormat="1" applyFont="1" applyFill="1" applyBorder="1"/>
    <xf numFmtId="37" fontId="8" fillId="1" borderId="3" xfId="0" applyNumberFormat="1" applyFont="1" applyFill="1" applyBorder="1" applyAlignment="1">
      <alignment horizontal="centerContinuous"/>
    </xf>
    <xf numFmtId="0" fontId="4" fillId="0" borderId="17" xfId="0" applyFont="1" applyBorder="1"/>
    <xf numFmtId="0" fontId="8" fillId="0" borderId="18" xfId="0" applyFont="1" applyBorder="1" applyAlignment="1">
      <alignment horizontal="center"/>
    </xf>
    <xf numFmtId="3" fontId="11" fillId="0" borderId="18" xfId="0" applyNumberFormat="1" applyFont="1" applyBorder="1"/>
    <xf numFmtId="3" fontId="11" fillId="0" borderId="19" xfId="0" applyNumberFormat="1" applyFont="1" applyBorder="1"/>
    <xf numFmtId="3" fontId="11" fillId="0" borderId="20" xfId="0" applyNumberFormat="1" applyFont="1" applyBorder="1"/>
    <xf numFmtId="3" fontId="8" fillId="1" borderId="9" xfId="0" applyNumberFormat="1" applyFont="1" applyFill="1" applyBorder="1"/>
    <xf numFmtId="3" fontId="8" fillId="1" borderId="0" xfId="0" applyNumberFormat="1" applyFont="1" applyFill="1"/>
    <xf numFmtId="3" fontId="11" fillId="0" borderId="21" xfId="0" applyNumberFormat="1" applyFont="1" applyBorder="1"/>
    <xf numFmtId="38" fontId="11" fillId="0" borderId="19" xfId="0" applyNumberFormat="1" applyFont="1" applyBorder="1"/>
    <xf numFmtId="3" fontId="11" fillId="1" borderId="8" xfId="0" applyNumberFormat="1" applyFont="1" applyFill="1" applyBorder="1"/>
    <xf numFmtId="0" fontId="4" fillId="0" borderId="2" xfId="0" applyFont="1" applyBorder="1"/>
    <xf numFmtId="0" fontId="8" fillId="0" borderId="22" xfId="0" applyFont="1" applyBorder="1" applyAlignment="1">
      <alignment horizontal="center"/>
    </xf>
    <xf numFmtId="3" fontId="11" fillId="0" borderId="23" xfId="0" applyNumberFormat="1" applyFont="1" applyBorder="1"/>
    <xf numFmtId="3" fontId="11" fillId="0" borderId="24" xfId="0" applyNumberFormat="1" applyFont="1" applyBorder="1"/>
    <xf numFmtId="3" fontId="11" fillId="0" borderId="25" xfId="0" applyNumberFormat="1" applyFont="1" applyBorder="1"/>
    <xf numFmtId="3" fontId="11" fillId="0" borderId="26" xfId="0" applyNumberFormat="1" applyFont="1" applyBorder="1"/>
    <xf numFmtId="3" fontId="11" fillId="0" borderId="4" xfId="0" applyNumberFormat="1" applyFont="1" applyBorder="1"/>
    <xf numFmtId="3" fontId="11" fillId="0" borderId="27" xfId="0" applyNumberFormat="1" applyFont="1" applyBorder="1"/>
    <xf numFmtId="3" fontId="11" fillId="0" borderId="28" xfId="0" applyNumberFormat="1" applyFont="1" applyBorder="1"/>
    <xf numFmtId="3" fontId="11" fillId="1" borderId="3" xfId="0" applyNumberFormat="1" applyFont="1" applyFill="1" applyBorder="1"/>
    <xf numFmtId="3" fontId="11" fillId="1" borderId="29" xfId="0" applyNumberFormat="1" applyFont="1" applyFill="1" applyBorder="1"/>
    <xf numFmtId="3" fontId="11" fillId="1" borderId="30" xfId="0" applyNumberFormat="1" applyFont="1" applyFill="1" applyBorder="1"/>
    <xf numFmtId="3" fontId="8" fillId="1" borderId="31" xfId="0" applyNumberFormat="1" applyFont="1" applyFill="1" applyBorder="1"/>
    <xf numFmtId="3" fontId="8" fillId="1" borderId="8" xfId="0" applyNumberFormat="1" applyFont="1" applyFill="1" applyBorder="1"/>
    <xf numFmtId="3" fontId="11" fillId="1" borderId="32" xfId="0" applyNumberFormat="1" applyFont="1" applyFill="1" applyBorder="1"/>
    <xf numFmtId="3" fontId="11" fillId="0" borderId="32" xfId="0" applyNumberFormat="1" applyFont="1" applyBorder="1"/>
    <xf numFmtId="3" fontId="11" fillId="0" borderId="33" xfId="0" applyNumberFormat="1" applyFont="1" applyBorder="1"/>
    <xf numFmtId="3" fontId="11" fillId="0" borderId="34" xfId="0" applyNumberFormat="1" applyFont="1" applyBorder="1"/>
    <xf numFmtId="3" fontId="11" fillId="0" borderId="35" xfId="0" applyNumberFormat="1" applyFont="1" applyBorder="1"/>
    <xf numFmtId="0" fontId="8" fillId="0" borderId="4" xfId="0" applyFont="1" applyBorder="1" applyAlignment="1">
      <alignment horizontal="center"/>
    </xf>
    <xf numFmtId="3" fontId="11" fillId="1" borderId="6" xfId="0" applyNumberFormat="1" applyFont="1" applyFill="1" applyBorder="1"/>
    <xf numFmtId="3" fontId="11" fillId="1" borderId="5" xfId="0" applyNumberFormat="1" applyFont="1" applyFill="1" applyBorder="1"/>
    <xf numFmtId="3" fontId="11" fillId="1" borderId="4" xfId="0" applyNumberFormat="1" applyFont="1" applyFill="1" applyBorder="1"/>
    <xf numFmtId="3" fontId="11" fillId="1" borderId="36" xfId="0" applyNumberFormat="1" applyFont="1" applyFill="1" applyBorder="1"/>
    <xf numFmtId="0" fontId="10" fillId="0" borderId="17" xfId="0" applyFont="1" applyBorder="1"/>
    <xf numFmtId="0" fontId="10" fillId="0" borderId="2" xfId="0" applyFont="1" applyBorder="1"/>
    <xf numFmtId="3" fontId="11" fillId="0" borderId="22" xfId="0" applyNumberFormat="1" applyFont="1" applyBorder="1"/>
    <xf numFmtId="3" fontId="11" fillId="0" borderId="37" xfId="0" applyNumberFormat="1" applyFont="1" applyBorder="1"/>
    <xf numFmtId="3" fontId="11" fillId="0" borderId="38" xfId="0" applyNumberFormat="1" applyFont="1" applyBorder="1"/>
    <xf numFmtId="3" fontId="11" fillId="0" borderId="39" xfId="0" applyNumberFormat="1" applyFont="1" applyBorder="1"/>
    <xf numFmtId="3" fontId="11" fillId="1" borderId="40" xfId="0" applyNumberFormat="1" applyFont="1" applyFill="1" applyBorder="1"/>
    <xf numFmtId="3" fontId="11" fillId="1" borderId="7" xfId="0" applyNumberFormat="1" applyFont="1" applyFill="1" applyBorder="1"/>
    <xf numFmtId="0" fontId="4" fillId="0" borderId="0" xfId="0" applyFont="1"/>
    <xf numFmtId="3" fontId="11" fillId="0" borderId="3" xfId="0" applyNumberFormat="1" applyFont="1" applyBorder="1"/>
    <xf numFmtId="3" fontId="11" fillId="1" borderId="0" xfId="0" applyNumberFormat="1" applyFont="1" applyFill="1"/>
    <xf numFmtId="0" fontId="4" fillId="0" borderId="30" xfId="0" applyFont="1" applyBorder="1"/>
    <xf numFmtId="3" fontId="11" fillId="0" borderId="29" xfId="0" applyNumberFormat="1" applyFont="1" applyBorder="1"/>
    <xf numFmtId="3" fontId="11" fillId="0" borderId="41" xfId="0" applyNumberFormat="1" applyFont="1" applyBorder="1"/>
    <xf numFmtId="0" fontId="4" fillId="0" borderId="42" xfId="0" applyFont="1" applyBorder="1" applyAlignment="1">
      <alignment horizontal="left"/>
    </xf>
    <xf numFmtId="3" fontId="11" fillId="0" borderId="43" xfId="0" applyNumberFormat="1" applyFont="1" applyBorder="1"/>
    <xf numFmtId="3" fontId="11" fillId="1" borderId="18" xfId="0" applyNumberFormat="1" applyFont="1" applyFill="1" applyBorder="1"/>
    <xf numFmtId="3" fontId="11" fillId="1" borderId="44" xfId="0" applyNumberFormat="1" applyFont="1" applyFill="1" applyBorder="1"/>
    <xf numFmtId="0" fontId="4" fillId="0" borderId="45" xfId="0" applyFont="1" applyBorder="1" applyAlignment="1">
      <alignment horizontal="left"/>
    </xf>
    <xf numFmtId="3" fontId="11" fillId="0" borderId="46" xfId="0" applyNumberFormat="1" applyFont="1" applyBorder="1"/>
    <xf numFmtId="3" fontId="11" fillId="1" borderId="23" xfId="0" applyNumberFormat="1" applyFont="1" applyFill="1" applyBorder="1"/>
    <xf numFmtId="3" fontId="11" fillId="0" borderId="47" xfId="0" applyNumberFormat="1" applyFont="1" applyBorder="1"/>
    <xf numFmtId="0" fontId="8" fillId="0" borderId="23" xfId="0" applyFont="1" applyBorder="1" applyAlignment="1">
      <alignment horizontal="center"/>
    </xf>
    <xf numFmtId="3" fontId="11" fillId="1" borderId="48" xfId="0" applyNumberFormat="1" applyFont="1" applyFill="1" applyBorder="1"/>
    <xf numFmtId="0" fontId="8" fillId="0" borderId="49" xfId="0" applyFont="1" applyBorder="1" applyAlignment="1">
      <alignment horizontal="center"/>
    </xf>
    <xf numFmtId="0" fontId="10" fillId="0" borderId="50" xfId="0" applyFont="1" applyBorder="1"/>
    <xf numFmtId="3" fontId="11" fillId="0" borderId="49" xfId="0" applyNumberFormat="1" applyFont="1" applyBorder="1"/>
    <xf numFmtId="3" fontId="11" fillId="0" borderId="51" xfId="0" applyNumberFormat="1" applyFont="1" applyBorder="1"/>
    <xf numFmtId="3" fontId="11" fillId="0" borderId="52" xfId="0" applyNumberFormat="1" applyFont="1" applyBorder="1"/>
    <xf numFmtId="3" fontId="11" fillId="0" borderId="53" xfId="0" applyNumberFormat="1" applyFont="1" applyBorder="1"/>
    <xf numFmtId="0" fontId="12" fillId="0" borderId="2" xfId="0" applyFont="1" applyBorder="1"/>
    <xf numFmtId="3" fontId="11" fillId="1" borderId="54" xfId="0" applyNumberFormat="1" applyFont="1" applyFill="1" applyBorder="1"/>
    <xf numFmtId="3" fontId="11" fillId="1" borderId="16" xfId="0" applyNumberFormat="1" applyFont="1" applyFill="1" applyBorder="1"/>
    <xf numFmtId="0" fontId="4" fillId="1" borderId="50" xfId="0" applyFont="1" applyFill="1" applyBorder="1"/>
    <xf numFmtId="0" fontId="8" fillId="1" borderId="49" xfId="0" applyFont="1" applyFill="1" applyBorder="1" applyAlignment="1">
      <alignment horizontal="center"/>
    </xf>
    <xf numFmtId="3" fontId="11" fillId="1" borderId="49" xfId="0" applyNumberFormat="1" applyFont="1" applyFill="1" applyBorder="1"/>
    <xf numFmtId="3" fontId="11" fillId="1" borderId="50" xfId="0" applyNumberFormat="1" applyFont="1" applyFill="1" applyBorder="1"/>
    <xf numFmtId="3" fontId="11" fillId="1" borderId="51" xfId="0" applyNumberFormat="1" applyFont="1" applyFill="1" applyBorder="1"/>
    <xf numFmtId="3" fontId="11" fillId="1" borderId="52" xfId="0" applyNumberFormat="1" applyFont="1" applyFill="1" applyBorder="1"/>
    <xf numFmtId="3" fontId="11" fillId="1" borderId="53" xfId="0" applyNumberFormat="1" applyFont="1" applyFill="1" applyBorder="1"/>
    <xf numFmtId="0" fontId="10" fillId="0" borderId="4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city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HELP"/>
      <sheetName val="CERT"/>
      <sheetName val="State Grants &amp; Reimb. Est."/>
      <sheetName val="Reimb. Claim Est. - SSMIDs"/>
      <sheetName val="AFR Revenues"/>
      <sheetName val="AFR Expenses"/>
      <sheetName val="AFR Fund Bal"/>
      <sheetName val="Fund Bal"/>
      <sheetName val="Local EMC Support"/>
      <sheetName val="Re-Est Exp P1"/>
      <sheetName val="Re-Est Exp P2"/>
      <sheetName val="Re-Est Revenues"/>
      <sheetName val="EXP P1"/>
      <sheetName val="EXP P2"/>
      <sheetName val="REVENUES"/>
      <sheetName val="BUD SUM"/>
      <sheetName val="LT DEBT"/>
      <sheetName val="Errors"/>
      <sheetName val="HEARING"/>
      <sheetName val="Publication_Date_Calculator"/>
      <sheetName val="Min Newspaper Notice"/>
      <sheetName val="EXPORT"/>
      <sheetName val="AFFIDAVIT"/>
    </sheetNames>
    <sheetDataSet>
      <sheetData sheetId="0"/>
      <sheetData sheetId="1"/>
      <sheetData sheetId="2">
        <row r="5">
          <cell r="D5" t="str">
            <v>New Market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C19">
            <v>26929</v>
          </cell>
          <cell r="D19">
            <v>0</v>
          </cell>
          <cell r="H19">
            <v>0</v>
          </cell>
          <cell r="K19">
            <v>29897</v>
          </cell>
          <cell r="L19">
            <v>6850</v>
          </cell>
        </row>
        <row r="31">
          <cell r="C31">
            <v>65617</v>
          </cell>
          <cell r="D31">
            <v>96968</v>
          </cell>
          <cell r="H31">
            <v>0</v>
          </cell>
          <cell r="K31">
            <v>156943</v>
          </cell>
          <cell r="L31">
            <v>62386</v>
          </cell>
        </row>
        <row r="40">
          <cell r="C40">
            <v>0</v>
          </cell>
          <cell r="D40">
            <v>0</v>
          </cell>
          <cell r="H40">
            <v>0</v>
          </cell>
          <cell r="K40">
            <v>0</v>
          </cell>
          <cell r="L40">
            <v>0</v>
          </cell>
        </row>
        <row r="49">
          <cell r="C49">
            <v>53194</v>
          </cell>
          <cell r="D49">
            <v>0</v>
          </cell>
          <cell r="H49">
            <v>0</v>
          </cell>
          <cell r="K49">
            <v>47284</v>
          </cell>
          <cell r="L49">
            <v>27694</v>
          </cell>
        </row>
      </sheetData>
      <sheetData sheetId="14"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K15">
            <v>0</v>
          </cell>
          <cell r="L15">
            <v>0</v>
          </cell>
        </row>
        <row r="24">
          <cell r="C24">
            <v>45042</v>
          </cell>
          <cell r="D24">
            <v>0</v>
          </cell>
          <cell r="E24">
            <v>0</v>
          </cell>
          <cell r="H24">
            <v>0</v>
          </cell>
          <cell r="K24">
            <v>68021</v>
          </cell>
          <cell r="L24">
            <v>97337</v>
          </cell>
        </row>
        <row r="25">
          <cell r="D25">
            <v>10200</v>
          </cell>
          <cell r="K25">
            <v>10200</v>
          </cell>
          <cell r="L25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K28">
            <v>0</v>
          </cell>
          <cell r="L28">
            <v>120883</v>
          </cell>
        </row>
        <row r="47">
          <cell r="I47">
            <v>146098</v>
          </cell>
          <cell r="K47">
            <v>81869</v>
          </cell>
          <cell r="L47">
            <v>87900</v>
          </cell>
        </row>
        <row r="48">
          <cell r="K48">
            <v>394214</v>
          </cell>
          <cell r="L48">
            <v>403050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4">
          <cell r="C54">
            <v>11907</v>
          </cell>
          <cell r="D54">
            <v>19542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111301</v>
          </cell>
        </row>
      </sheetData>
      <sheetData sheetId="15">
        <row r="9">
          <cell r="D9">
            <v>80542</v>
          </cell>
          <cell r="E9">
            <v>8572</v>
          </cell>
          <cell r="G9">
            <v>0</v>
          </cell>
          <cell r="H9">
            <v>0</v>
          </cell>
          <cell r="L9">
            <v>105394</v>
          </cell>
          <cell r="M9">
            <v>78398</v>
          </cell>
        </row>
        <row r="10">
          <cell r="L10">
            <v>0</v>
          </cell>
          <cell r="M10">
            <v>0</v>
          </cell>
        </row>
        <row r="12">
          <cell r="L12">
            <v>0</v>
          </cell>
          <cell r="M12">
            <v>72</v>
          </cell>
        </row>
        <row r="13">
          <cell r="L13">
            <v>0</v>
          </cell>
          <cell r="M13">
            <v>0</v>
          </cell>
        </row>
        <row r="22">
          <cell r="D22">
            <v>1699</v>
          </cell>
          <cell r="E22">
            <v>182</v>
          </cell>
          <cell r="G22">
            <v>0</v>
          </cell>
          <cell r="H22">
            <v>0</v>
          </cell>
          <cell r="L22">
            <v>35661</v>
          </cell>
          <cell r="M22">
            <v>24557</v>
          </cell>
        </row>
        <row r="23">
          <cell r="D23">
            <v>75</v>
          </cell>
          <cell r="L23">
            <v>0</v>
          </cell>
          <cell r="M23">
            <v>465</v>
          </cell>
        </row>
        <row r="24">
          <cell r="D24">
            <v>11040</v>
          </cell>
          <cell r="J24">
            <v>8655</v>
          </cell>
          <cell r="L24">
            <v>13612</v>
          </cell>
          <cell r="M24">
            <v>19695</v>
          </cell>
        </row>
        <row r="30">
          <cell r="D30">
            <v>27073</v>
          </cell>
          <cell r="E30">
            <v>57183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L30">
            <v>73864</v>
          </cell>
          <cell r="M30">
            <v>52950</v>
          </cell>
        </row>
        <row r="45">
          <cell r="D45">
            <v>38500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125243</v>
          </cell>
          <cell r="L45">
            <v>148857</v>
          </cell>
          <cell r="M45">
            <v>147770</v>
          </cell>
        </row>
        <row r="46">
          <cell r="L46">
            <v>0</v>
          </cell>
          <cell r="M46">
            <v>0</v>
          </cell>
        </row>
        <row r="47">
          <cell r="D47">
            <v>380</v>
          </cell>
          <cell r="L47">
            <v>345</v>
          </cell>
          <cell r="M47">
            <v>4989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L52">
            <v>0</v>
          </cell>
          <cell r="M52">
            <v>136000</v>
          </cell>
        </row>
        <row r="53">
          <cell r="L53">
            <v>0</v>
          </cell>
          <cell r="M53">
            <v>0</v>
          </cell>
        </row>
        <row r="57">
          <cell r="D57">
            <v>43380</v>
          </cell>
          <cell r="E57">
            <v>60773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123501</v>
          </cell>
          <cell r="K57">
            <v>227654</v>
          </cell>
          <cell r="L57">
            <v>244135</v>
          </cell>
          <cell r="M57">
            <v>182289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1DD7-726B-4776-8B93-5AB02465B7AF}">
  <dimension ref="A1:L48"/>
  <sheetViews>
    <sheetView tabSelected="1" workbookViewId="0">
      <selection activeCell="A7" sqref="A7"/>
    </sheetView>
  </sheetViews>
  <sheetFormatPr defaultColWidth="0" defaultRowHeight="15" zeroHeight="1" x14ac:dyDescent="0.2"/>
  <cols>
    <col min="1" max="1" width="33.28515625" style="10" customWidth="1"/>
    <col min="2" max="2" width="4.42578125" style="2" customWidth="1"/>
    <col min="3" max="3" width="13.42578125" style="11" customWidth="1"/>
    <col min="4" max="4" width="13.42578125" style="91" customWidth="1"/>
    <col min="5" max="10" width="13.42578125" style="11" customWidth="1"/>
    <col min="11" max="11" width="14.85546875" style="11" customWidth="1"/>
    <col min="12" max="12" width="13.42578125" style="11" customWidth="1"/>
    <col min="13" max="14" width="9.140625" style="10" customWidth="1"/>
    <col min="15" max="16384" width="0" style="10" hidden="1"/>
  </cols>
  <sheetData>
    <row r="1" spans="1:12" ht="19.5" x14ac:dyDescent="0.3">
      <c r="A1" s="1" t="s">
        <v>0</v>
      </c>
      <c r="C1" s="3" t="s">
        <v>1</v>
      </c>
      <c r="D1" s="4"/>
      <c r="E1" s="5" t="str">
        <f>IF([1]CERT!$D$5&gt;2048,[1]CERT!$D$5,"")</f>
        <v>New Market</v>
      </c>
      <c r="F1" s="5"/>
      <c r="G1" s="5"/>
      <c r="H1" s="6"/>
      <c r="I1" s="7"/>
      <c r="J1" s="7"/>
      <c r="K1" s="8" t="s">
        <v>2</v>
      </c>
      <c r="L1" s="9"/>
    </row>
    <row r="2" spans="1:12" ht="40.15" customHeight="1" thickBot="1" x14ac:dyDescent="0.35">
      <c r="A2" s="3"/>
      <c r="D2" s="12" t="s">
        <v>3</v>
      </c>
      <c r="E2" s="13"/>
      <c r="F2" s="13"/>
      <c r="G2" s="13"/>
      <c r="H2" s="14">
        <v>2020</v>
      </c>
      <c r="I2" s="15"/>
      <c r="J2" s="15"/>
      <c r="K2" s="16" t="s">
        <v>4</v>
      </c>
    </row>
    <row r="3" spans="1:12" ht="12.75" x14ac:dyDescent="0.2">
      <c r="A3" s="17"/>
      <c r="B3" s="18"/>
      <c r="C3" s="19"/>
      <c r="D3" s="20"/>
      <c r="E3" s="21" t="s">
        <v>5</v>
      </c>
      <c r="F3" s="22"/>
      <c r="G3" s="22"/>
      <c r="H3" s="22"/>
      <c r="I3" s="23"/>
      <c r="J3" s="24"/>
      <c r="K3" s="22"/>
      <c r="L3" s="22"/>
    </row>
    <row r="4" spans="1:12" ht="12.75" x14ac:dyDescent="0.2">
      <c r="A4" s="17"/>
      <c r="B4" s="18"/>
      <c r="C4" s="25"/>
      <c r="D4" s="26" t="s">
        <v>6</v>
      </c>
      <c r="E4" s="27" t="s">
        <v>6</v>
      </c>
      <c r="F4" s="27" t="s">
        <v>7</v>
      </c>
      <c r="G4" s="27" t="s">
        <v>8</v>
      </c>
      <c r="H4" s="28"/>
      <c r="I4" s="29"/>
      <c r="J4" s="30" t="s">
        <v>9</v>
      </c>
      <c r="K4" s="27" t="s">
        <v>10</v>
      </c>
      <c r="L4" s="31" t="s">
        <v>11</v>
      </c>
    </row>
    <row r="5" spans="1:12" ht="12.75" x14ac:dyDescent="0.2">
      <c r="A5" s="17"/>
      <c r="B5" s="32"/>
      <c r="C5" s="33" t="s">
        <v>12</v>
      </c>
      <c r="D5" s="26" t="s">
        <v>13</v>
      </c>
      <c r="E5" s="27" t="s">
        <v>13</v>
      </c>
      <c r="F5" s="27" t="s">
        <v>14</v>
      </c>
      <c r="G5" s="27" t="s">
        <v>15</v>
      </c>
      <c r="H5" s="31" t="s">
        <v>16</v>
      </c>
      <c r="I5" s="34" t="s">
        <v>17</v>
      </c>
      <c r="J5" s="30">
        <v>2020</v>
      </c>
      <c r="K5" s="31">
        <f>$J$5-1</f>
        <v>2019</v>
      </c>
      <c r="L5" s="31">
        <f>$J$5-2</f>
        <v>2018</v>
      </c>
    </row>
    <row r="6" spans="1:12" ht="12.75" x14ac:dyDescent="0.2">
      <c r="A6" s="35" t="s">
        <v>18</v>
      </c>
      <c r="B6" s="36" t="s">
        <v>19</v>
      </c>
      <c r="C6" s="37" t="s">
        <v>20</v>
      </c>
      <c r="D6" s="36" t="s">
        <v>21</v>
      </c>
      <c r="E6" s="36" t="s">
        <v>22</v>
      </c>
      <c r="F6" s="36" t="s">
        <v>23</v>
      </c>
      <c r="G6" s="36" t="s">
        <v>24</v>
      </c>
      <c r="H6" s="35" t="s">
        <v>25</v>
      </c>
      <c r="I6" s="38" t="s">
        <v>26</v>
      </c>
      <c r="J6" s="39" t="s">
        <v>27</v>
      </c>
      <c r="K6" s="40" t="s">
        <v>28</v>
      </c>
      <c r="L6" s="37" t="s">
        <v>29</v>
      </c>
    </row>
    <row r="7" spans="1:12" ht="12.75" x14ac:dyDescent="0.2">
      <c r="A7" s="41" t="s">
        <v>30</v>
      </c>
      <c r="B7" s="42"/>
      <c r="C7" s="43"/>
      <c r="D7" s="44"/>
      <c r="E7" s="45"/>
      <c r="F7" s="43"/>
      <c r="G7" s="46"/>
      <c r="H7" s="43"/>
      <c r="I7" s="43"/>
      <c r="J7" s="47"/>
      <c r="K7" s="46"/>
      <c r="L7" s="48"/>
    </row>
    <row r="8" spans="1:12" ht="12.75" x14ac:dyDescent="0.2">
      <c r="A8" s="49" t="s">
        <v>31</v>
      </c>
      <c r="B8" s="50">
        <v>1</v>
      </c>
      <c r="C8" s="51">
        <f ca="1">[1]REVENUES!D9</f>
        <v>80542</v>
      </c>
      <c r="D8" s="52">
        <f ca="1">[1]REVENUES!E9</f>
        <v>8572</v>
      </c>
      <c r="E8" s="45"/>
      <c r="F8" s="52">
        <f>[1]REVENUES!G9</f>
        <v>0</v>
      </c>
      <c r="G8" s="53">
        <f>[1]REVENUES!H9</f>
        <v>0</v>
      </c>
      <c r="H8" s="54"/>
      <c r="I8" s="55"/>
      <c r="J8" s="56">
        <f ca="1">SUM(C8:I8)</f>
        <v>89114</v>
      </c>
      <c r="K8" s="52">
        <f>[1]REVENUES!L9</f>
        <v>105394</v>
      </c>
      <c r="L8" s="57">
        <f>[1]REVENUES!M9</f>
        <v>78398</v>
      </c>
    </row>
    <row r="9" spans="1:12" ht="12.75" x14ac:dyDescent="0.2">
      <c r="A9" s="49" t="s">
        <v>32</v>
      </c>
      <c r="B9" s="50">
        <v>2</v>
      </c>
      <c r="C9" s="51">
        <f>[1]REVENUES!D10</f>
        <v>0</v>
      </c>
      <c r="D9" s="52">
        <f>[1]REVENUES!E10</f>
        <v>0</v>
      </c>
      <c r="E9" s="58"/>
      <c r="F9" s="52">
        <f>[1]REVENUES!G10</f>
        <v>0</v>
      </c>
      <c r="G9" s="53">
        <f>[1]REVENUES!H10</f>
        <v>0</v>
      </c>
      <c r="H9" s="54"/>
      <c r="I9" s="55"/>
      <c r="J9" s="56">
        <f t="shared" ref="J9:J41" si="0">SUM(C9:I9)</f>
        <v>0</v>
      </c>
      <c r="K9" s="52">
        <f>[1]REVENUES!L10</f>
        <v>0</v>
      </c>
      <c r="L9" s="52">
        <f>[1]REVENUES!M10</f>
        <v>0</v>
      </c>
    </row>
    <row r="10" spans="1:12" ht="13.5" thickBot="1" x14ac:dyDescent="0.25">
      <c r="A10" s="59" t="s">
        <v>33</v>
      </c>
      <c r="B10" s="60">
        <v>3</v>
      </c>
      <c r="C10" s="61">
        <f ca="1">C8-C9</f>
        <v>80542</v>
      </c>
      <c r="D10" s="62">
        <f ca="1">D8-D9</f>
        <v>8572</v>
      </c>
      <c r="E10" s="58"/>
      <c r="F10" s="62">
        <f>F8-F9</f>
        <v>0</v>
      </c>
      <c r="G10" s="63">
        <f>G8-G9</f>
        <v>0</v>
      </c>
      <c r="H10" s="54"/>
      <c r="I10" s="55"/>
      <c r="J10" s="64">
        <f t="shared" ca="1" si="0"/>
        <v>89114</v>
      </c>
      <c r="K10" s="62">
        <f>K8-K9</f>
        <v>105394</v>
      </c>
      <c r="L10" s="62">
        <f>IF(ISERROR(L8-L9),0,L8-L9)</f>
        <v>78398</v>
      </c>
    </row>
    <row r="11" spans="1:12" ht="12.75" x14ac:dyDescent="0.2">
      <c r="A11" s="49" t="s">
        <v>34</v>
      </c>
      <c r="B11" s="50">
        <v>4</v>
      </c>
      <c r="C11" s="65">
        <f>[1]REVENUES!$D$12</f>
        <v>0</v>
      </c>
      <c r="D11" s="66">
        <f>[1]REVENUES!$E$12</f>
        <v>0</v>
      </c>
      <c r="E11" s="58"/>
      <c r="F11" s="66">
        <f>[1]REVENUES!$G$12</f>
        <v>0</v>
      </c>
      <c r="G11" s="67">
        <f>[1]REVENUES!$H$12</f>
        <v>0</v>
      </c>
      <c r="H11" s="54"/>
      <c r="I11" s="55"/>
      <c r="J11" s="56">
        <f t="shared" si="0"/>
        <v>0</v>
      </c>
      <c r="K11" s="52">
        <f>[1]REVENUES!$L$12</f>
        <v>0</v>
      </c>
      <c r="L11" s="52">
        <f>[1]REVENUES!$M$12</f>
        <v>72</v>
      </c>
    </row>
    <row r="12" spans="1:12" ht="12.75" x14ac:dyDescent="0.2">
      <c r="A12" s="49" t="s">
        <v>35</v>
      </c>
      <c r="B12" s="50">
        <v>5</v>
      </c>
      <c r="C12" s="68"/>
      <c r="D12" s="58"/>
      <c r="E12" s="52">
        <f>[1]REVENUES!F13</f>
        <v>0</v>
      </c>
      <c r="F12" s="69"/>
      <c r="G12" s="70"/>
      <c r="H12" s="54"/>
      <c r="I12" s="55"/>
      <c r="J12" s="56">
        <f t="shared" si="0"/>
        <v>0</v>
      </c>
      <c r="K12" s="52">
        <f>[1]REVENUES!L13</f>
        <v>0</v>
      </c>
      <c r="L12" s="52">
        <f>[1]REVENUES!M13</f>
        <v>0</v>
      </c>
    </row>
    <row r="13" spans="1:12" ht="12.75" x14ac:dyDescent="0.2">
      <c r="A13" s="49" t="s">
        <v>36</v>
      </c>
      <c r="B13" s="50">
        <v>6</v>
      </c>
      <c r="C13" s="51">
        <f ca="1">[1]REVENUES!D22</f>
        <v>1699</v>
      </c>
      <c r="D13" s="52">
        <f ca="1">[1]REVENUES!E22</f>
        <v>182</v>
      </c>
      <c r="E13" s="58"/>
      <c r="F13" s="66">
        <f>[1]REVENUES!G22</f>
        <v>0</v>
      </c>
      <c r="G13" s="67">
        <f>[1]REVENUES!H22</f>
        <v>0</v>
      </c>
      <c r="H13" s="54"/>
      <c r="I13" s="71"/>
      <c r="J13" s="56">
        <f t="shared" ca="1" si="0"/>
        <v>1881</v>
      </c>
      <c r="K13" s="52">
        <f>[1]REVENUES!L22</f>
        <v>35661</v>
      </c>
      <c r="L13" s="52">
        <f>[1]REVENUES!M22</f>
        <v>24557</v>
      </c>
    </row>
    <row r="14" spans="1:12" ht="12.75" x14ac:dyDescent="0.2">
      <c r="A14" s="49" t="s">
        <v>37</v>
      </c>
      <c r="B14" s="50">
        <v>7</v>
      </c>
      <c r="C14" s="51">
        <f>[1]REVENUES!D23</f>
        <v>75</v>
      </c>
      <c r="D14" s="52">
        <f>[1]REVENUES!E23</f>
        <v>0</v>
      </c>
      <c r="E14" s="58"/>
      <c r="F14" s="58"/>
      <c r="G14" s="68"/>
      <c r="H14" s="72"/>
      <c r="I14" s="53">
        <f>[1]REVENUES!J23</f>
        <v>0</v>
      </c>
      <c r="J14" s="56">
        <f t="shared" si="0"/>
        <v>75</v>
      </c>
      <c r="K14" s="52">
        <f>[1]REVENUES!L23</f>
        <v>0</v>
      </c>
      <c r="L14" s="52">
        <f>[1]REVENUES!M23</f>
        <v>465</v>
      </c>
    </row>
    <row r="15" spans="1:12" ht="12.75" x14ac:dyDescent="0.2">
      <c r="A15" s="49" t="s">
        <v>38</v>
      </c>
      <c r="B15" s="50">
        <v>8</v>
      </c>
      <c r="C15" s="51">
        <f>[1]REVENUES!D24</f>
        <v>11040</v>
      </c>
      <c r="D15" s="52">
        <f>[1]REVENUES!E24</f>
        <v>0</v>
      </c>
      <c r="E15" s="52">
        <f>[1]REVENUES!F24</f>
        <v>0</v>
      </c>
      <c r="F15" s="52">
        <f>[1]REVENUES!G24</f>
        <v>0</v>
      </c>
      <c r="G15" s="52">
        <f>[1]REVENUES!H24</f>
        <v>0</v>
      </c>
      <c r="H15" s="52">
        <f>[1]REVENUES!I24</f>
        <v>0</v>
      </c>
      <c r="I15" s="53">
        <f>[1]REVENUES!J24</f>
        <v>8655</v>
      </c>
      <c r="J15" s="56">
        <f t="shared" si="0"/>
        <v>19695</v>
      </c>
      <c r="K15" s="52">
        <f>[1]REVENUES!L24</f>
        <v>13612</v>
      </c>
      <c r="L15" s="52">
        <f>[1]REVENUES!M24</f>
        <v>19695</v>
      </c>
    </row>
    <row r="16" spans="1:12" ht="12.75" x14ac:dyDescent="0.2">
      <c r="A16" s="49" t="s">
        <v>39</v>
      </c>
      <c r="B16" s="50">
        <v>9</v>
      </c>
      <c r="C16" s="51">
        <f>[1]REVENUES!D30</f>
        <v>27073</v>
      </c>
      <c r="D16" s="52">
        <f>[1]REVENUES!E30</f>
        <v>57183</v>
      </c>
      <c r="E16" s="52">
        <f>[1]REVENUES!F30</f>
        <v>0</v>
      </c>
      <c r="F16" s="52">
        <f>[1]REVENUES!G30</f>
        <v>0</v>
      </c>
      <c r="G16" s="52">
        <f>[1]REVENUES!H30</f>
        <v>0</v>
      </c>
      <c r="H16" s="73"/>
      <c r="I16" s="53">
        <f>[1]REVENUES!J30</f>
        <v>0</v>
      </c>
      <c r="J16" s="56">
        <f t="shared" si="0"/>
        <v>84256</v>
      </c>
      <c r="K16" s="52">
        <f>[1]REVENUES!L30</f>
        <v>73864</v>
      </c>
      <c r="L16" s="52">
        <f>[1]REVENUES!M30</f>
        <v>52950</v>
      </c>
    </row>
    <row r="17" spans="1:12" ht="12.75" x14ac:dyDescent="0.2">
      <c r="A17" s="49" t="s">
        <v>40</v>
      </c>
      <c r="B17" s="50">
        <v>10</v>
      </c>
      <c r="C17" s="51">
        <f>[1]REVENUES!D45</f>
        <v>38500</v>
      </c>
      <c r="D17" s="52">
        <f>[1]REVENUES!E45</f>
        <v>0</v>
      </c>
      <c r="E17" s="58"/>
      <c r="F17" s="52">
        <f>[1]REVENUES!G45</f>
        <v>0</v>
      </c>
      <c r="G17" s="52">
        <f>[1]REVENUES!H45</f>
        <v>0</v>
      </c>
      <c r="H17" s="52">
        <f>[1]REVENUES!I45</f>
        <v>0</v>
      </c>
      <c r="I17" s="53">
        <f>[1]REVENUES!J45</f>
        <v>125243</v>
      </c>
      <c r="J17" s="56">
        <f t="shared" si="0"/>
        <v>163743</v>
      </c>
      <c r="K17" s="52">
        <f>[1]REVENUES!L45</f>
        <v>148857</v>
      </c>
      <c r="L17" s="52">
        <f>[1]REVENUES!M45</f>
        <v>147770</v>
      </c>
    </row>
    <row r="18" spans="1:12" ht="12.75" x14ac:dyDescent="0.2">
      <c r="A18" s="49" t="s">
        <v>41</v>
      </c>
      <c r="B18" s="50">
        <v>11</v>
      </c>
      <c r="C18" s="51">
        <f>[1]REVENUES!D46</f>
        <v>0</v>
      </c>
      <c r="D18" s="52">
        <f>[1]REVENUES!E46</f>
        <v>0</v>
      </c>
      <c r="E18" s="58"/>
      <c r="F18" s="52">
        <f>[1]REVENUES!G46</f>
        <v>0</v>
      </c>
      <c r="G18" s="52">
        <f>[1]REVENUES!H46</f>
        <v>0</v>
      </c>
      <c r="H18" s="73"/>
      <c r="I18" s="53">
        <f>[1]REVENUES!J46</f>
        <v>0</v>
      </c>
      <c r="J18" s="56">
        <f t="shared" si="0"/>
        <v>0</v>
      </c>
      <c r="K18" s="52">
        <f>[1]REVENUES!L46</f>
        <v>0</v>
      </c>
      <c r="L18" s="52">
        <f>[1]REVENUES!M46</f>
        <v>0</v>
      </c>
    </row>
    <row r="19" spans="1:12" ht="12.75" x14ac:dyDescent="0.2">
      <c r="A19" s="49" t="s">
        <v>42</v>
      </c>
      <c r="B19" s="50">
        <v>12</v>
      </c>
      <c r="C19" s="51">
        <f>[1]REVENUES!D47</f>
        <v>380</v>
      </c>
      <c r="D19" s="52">
        <f>[1]REVENUES!E47</f>
        <v>0</v>
      </c>
      <c r="E19" s="58"/>
      <c r="F19" s="52">
        <f>[1]REVENUES!G47</f>
        <v>0</v>
      </c>
      <c r="G19" s="52">
        <f>[1]REVENUES!H47</f>
        <v>0</v>
      </c>
      <c r="H19" s="52">
        <f>[1]REVENUES!I47</f>
        <v>0</v>
      </c>
      <c r="I19" s="53">
        <f>[1]REVENUES!J47</f>
        <v>0</v>
      </c>
      <c r="J19" s="56">
        <f t="shared" si="0"/>
        <v>380</v>
      </c>
      <c r="K19" s="52">
        <f>[1]REVENUES!L47</f>
        <v>345</v>
      </c>
      <c r="L19" s="52">
        <f>[1]REVENUES!M47</f>
        <v>4989</v>
      </c>
    </row>
    <row r="20" spans="1:12" ht="13.5" thickBot="1" x14ac:dyDescent="0.25">
      <c r="A20" s="59" t="s">
        <v>43</v>
      </c>
      <c r="B20" s="18">
        <v>13</v>
      </c>
      <c r="C20" s="74">
        <f t="shared" ref="C20:I20" ca="1" si="1">SUM(C10:C19)</f>
        <v>159309</v>
      </c>
      <c r="D20" s="75">
        <f t="shared" ca="1" si="1"/>
        <v>65937</v>
      </c>
      <c r="E20" s="66">
        <f t="shared" si="1"/>
        <v>0</v>
      </c>
      <c r="F20" s="75">
        <f t="shared" si="1"/>
        <v>0</v>
      </c>
      <c r="G20" s="75">
        <f t="shared" si="1"/>
        <v>0</v>
      </c>
      <c r="H20" s="75">
        <f t="shared" si="1"/>
        <v>0</v>
      </c>
      <c r="I20" s="76">
        <f t="shared" si="1"/>
        <v>133898</v>
      </c>
      <c r="J20" s="77">
        <f t="shared" ca="1" si="0"/>
        <v>359144</v>
      </c>
      <c r="K20" s="75">
        <f>SUM(K10:K19)</f>
        <v>377733</v>
      </c>
      <c r="L20" s="75">
        <f>SUM(L10:L19)</f>
        <v>328896</v>
      </c>
    </row>
    <row r="21" spans="1:12" ht="12.75" x14ac:dyDescent="0.2">
      <c r="A21" s="41" t="s">
        <v>44</v>
      </c>
      <c r="B21" s="78"/>
      <c r="C21" s="79"/>
      <c r="D21" s="80"/>
      <c r="E21" s="79"/>
      <c r="F21" s="81"/>
      <c r="G21" s="81"/>
      <c r="H21" s="81"/>
      <c r="I21" s="80"/>
      <c r="J21" s="82"/>
      <c r="K21" s="79"/>
      <c r="L21" s="81"/>
    </row>
    <row r="22" spans="1:12" ht="12.75" x14ac:dyDescent="0.2">
      <c r="A22" s="83" t="s">
        <v>45</v>
      </c>
      <c r="B22" s="50">
        <v>14</v>
      </c>
      <c r="C22" s="51">
        <f>[1]REVENUES!D51</f>
        <v>0</v>
      </c>
      <c r="D22" s="51">
        <f>[1]REVENUES!E51</f>
        <v>0</v>
      </c>
      <c r="E22" s="51">
        <f>[1]REVENUES!F51</f>
        <v>0</v>
      </c>
      <c r="F22" s="51">
        <f>[1]REVENUES!G51</f>
        <v>0</v>
      </c>
      <c r="G22" s="51">
        <f>[1]REVENUES!H51</f>
        <v>0</v>
      </c>
      <c r="H22" s="51">
        <f>[1]REVENUES!I51</f>
        <v>0</v>
      </c>
      <c r="I22" s="51">
        <f>[1]REVENUES!J51</f>
        <v>0</v>
      </c>
      <c r="J22" s="56">
        <f t="shared" si="0"/>
        <v>0</v>
      </c>
      <c r="K22" s="52">
        <f>[1]REVENUES!L51</f>
        <v>0</v>
      </c>
      <c r="L22" s="52">
        <f>[1]REVENUES!M51</f>
        <v>0</v>
      </c>
    </row>
    <row r="23" spans="1:12" ht="12.75" x14ac:dyDescent="0.2">
      <c r="A23" s="49" t="s">
        <v>46</v>
      </c>
      <c r="B23" s="50">
        <v>15</v>
      </c>
      <c r="C23" s="51">
        <f>[1]REVENUES!D52</f>
        <v>0</v>
      </c>
      <c r="D23" s="52">
        <f>[1]REVENUES!E52</f>
        <v>0</v>
      </c>
      <c r="E23" s="52">
        <f>[1]REVENUES!F52</f>
        <v>0</v>
      </c>
      <c r="F23" s="52">
        <f>[1]REVENUES!G52</f>
        <v>0</v>
      </c>
      <c r="G23" s="52">
        <f>[1]REVENUES!H52</f>
        <v>0</v>
      </c>
      <c r="H23" s="73"/>
      <c r="I23" s="53">
        <f>[1]REVENUES!J52</f>
        <v>0</v>
      </c>
      <c r="J23" s="56">
        <f t="shared" si="0"/>
        <v>0</v>
      </c>
      <c r="K23" s="52">
        <f>[1]REVENUES!L52</f>
        <v>0</v>
      </c>
      <c r="L23" s="52">
        <f>[1]REVENUES!M52</f>
        <v>136000</v>
      </c>
    </row>
    <row r="24" spans="1:12" ht="12.75" x14ac:dyDescent="0.2">
      <c r="A24" s="49" t="s">
        <v>47</v>
      </c>
      <c r="B24" s="50">
        <v>16</v>
      </c>
      <c r="C24" s="51">
        <f>[1]REVENUES!D53</f>
        <v>0</v>
      </c>
      <c r="D24" s="52">
        <f>[1]REVENUES!E53</f>
        <v>0</v>
      </c>
      <c r="E24" s="52">
        <f>[1]REVENUES!F53</f>
        <v>0</v>
      </c>
      <c r="F24" s="52">
        <f>[1]REVENUES!G53</f>
        <v>0</v>
      </c>
      <c r="G24" s="52">
        <f>[1]REVENUES!H53</f>
        <v>0</v>
      </c>
      <c r="H24" s="52">
        <f>[1]REVENUES!I53</f>
        <v>0</v>
      </c>
      <c r="I24" s="53">
        <f>[1]REVENUES!J53</f>
        <v>0</v>
      </c>
      <c r="J24" s="56">
        <f t="shared" si="0"/>
        <v>0</v>
      </c>
      <c r="K24" s="52">
        <f>[1]REVENUES!L53</f>
        <v>0</v>
      </c>
      <c r="L24" s="52">
        <f>[1]REVENUES!M53</f>
        <v>0</v>
      </c>
    </row>
    <row r="25" spans="1:12" ht="13.5" thickBot="1" x14ac:dyDescent="0.25">
      <c r="A25" s="84" t="s">
        <v>48</v>
      </c>
      <c r="B25" s="18">
        <v>17</v>
      </c>
      <c r="C25" s="85">
        <f t="shared" ref="C25:I25" ca="1" si="2">SUM(C20:C24)</f>
        <v>159309</v>
      </c>
      <c r="D25" s="86">
        <f t="shared" ca="1" si="2"/>
        <v>65937</v>
      </c>
      <c r="E25" s="62">
        <f t="shared" si="2"/>
        <v>0</v>
      </c>
      <c r="F25" s="86">
        <f t="shared" si="2"/>
        <v>0</v>
      </c>
      <c r="G25" s="86">
        <f t="shared" si="2"/>
        <v>0</v>
      </c>
      <c r="H25" s="86">
        <f t="shared" si="2"/>
        <v>0</v>
      </c>
      <c r="I25" s="87">
        <f t="shared" si="2"/>
        <v>133898</v>
      </c>
      <c r="J25" s="88">
        <f t="shared" ca="1" si="0"/>
        <v>359144</v>
      </c>
      <c r="K25" s="86">
        <f>SUM(K20:K24)</f>
        <v>377733</v>
      </c>
      <c r="L25" s="86">
        <f>SUM(L20:L24)</f>
        <v>464896</v>
      </c>
    </row>
    <row r="26" spans="1:12" ht="12.75" x14ac:dyDescent="0.2">
      <c r="A26" s="41" t="s">
        <v>49</v>
      </c>
      <c r="B26" s="78"/>
      <c r="C26" s="79"/>
      <c r="D26" s="81"/>
      <c r="E26" s="81"/>
      <c r="F26" s="81"/>
      <c r="G26" s="81"/>
      <c r="H26" s="80"/>
      <c r="I26" s="89"/>
      <c r="J26" s="90"/>
      <c r="K26" s="81"/>
      <c r="L26" s="79"/>
    </row>
    <row r="27" spans="1:12" ht="12.75" x14ac:dyDescent="0.2">
      <c r="A27" s="91" t="s">
        <v>50</v>
      </c>
      <c r="B27" s="50">
        <v>18</v>
      </c>
      <c r="C27" s="92">
        <f>'[1]EXP P1'!C$19</f>
        <v>26929</v>
      </c>
      <c r="D27" s="66">
        <f>'[1]EXP P1'!D$19</f>
        <v>0</v>
      </c>
      <c r="E27" s="66">
        <f>'[1]EXP P1'!E$19</f>
        <v>0</v>
      </c>
      <c r="F27" s="68"/>
      <c r="G27" s="68"/>
      <c r="H27" s="66">
        <f>'[1]EXP P1'!H$19</f>
        <v>0</v>
      </c>
      <c r="I27" s="93"/>
      <c r="J27" s="56">
        <f t="shared" si="0"/>
        <v>26929</v>
      </c>
      <c r="K27" s="52">
        <f>'[1]EXP P1'!$K$19</f>
        <v>29897</v>
      </c>
      <c r="L27" s="52">
        <f>'[1]EXP P1'!$L$19</f>
        <v>6850</v>
      </c>
    </row>
    <row r="28" spans="1:12" ht="12.75" x14ac:dyDescent="0.2">
      <c r="A28" s="94" t="s">
        <v>51</v>
      </c>
      <c r="B28" s="50">
        <v>19</v>
      </c>
      <c r="C28" s="95">
        <f>'[1]EXP P1'!C$31</f>
        <v>65617</v>
      </c>
      <c r="D28" s="96">
        <f>'[1]EXP P1'!D$31</f>
        <v>96968</v>
      </c>
      <c r="E28" s="96">
        <f>'[1]EXP P1'!E$31</f>
        <v>0</v>
      </c>
      <c r="F28" s="68"/>
      <c r="G28" s="68"/>
      <c r="H28" s="96">
        <f>'[1]EXP P1'!H$31</f>
        <v>0</v>
      </c>
      <c r="I28" s="93"/>
      <c r="J28" s="56">
        <f t="shared" si="0"/>
        <v>162585</v>
      </c>
      <c r="K28" s="52">
        <f>'[1]EXP P1'!$K$31</f>
        <v>156943</v>
      </c>
      <c r="L28" s="96">
        <f>'[1]EXP P1'!$L$31</f>
        <v>62386</v>
      </c>
    </row>
    <row r="29" spans="1:12" ht="12.75" x14ac:dyDescent="0.2">
      <c r="A29" s="94" t="s">
        <v>52</v>
      </c>
      <c r="B29" s="50">
        <v>20</v>
      </c>
      <c r="C29" s="95">
        <f>'[1]EXP P1'!C$40</f>
        <v>0</v>
      </c>
      <c r="D29" s="96">
        <f>'[1]EXP P1'!D$40</f>
        <v>0</v>
      </c>
      <c r="E29" s="96">
        <f>'[1]EXP P1'!E$40</f>
        <v>0</v>
      </c>
      <c r="F29" s="68"/>
      <c r="G29" s="68"/>
      <c r="H29" s="96">
        <f>'[1]EXP P1'!H$40</f>
        <v>0</v>
      </c>
      <c r="I29" s="93"/>
      <c r="J29" s="56">
        <f t="shared" si="0"/>
        <v>0</v>
      </c>
      <c r="K29" s="52">
        <f>'[1]EXP P1'!$K$40</f>
        <v>0</v>
      </c>
      <c r="L29" s="96">
        <f>'[1]EXP P1'!$L$40</f>
        <v>0</v>
      </c>
    </row>
    <row r="30" spans="1:12" ht="12.75" x14ac:dyDescent="0.2">
      <c r="A30" s="94" t="s">
        <v>53</v>
      </c>
      <c r="B30" s="50">
        <v>21</v>
      </c>
      <c r="C30" s="95">
        <f>'[1]EXP P1'!C$49</f>
        <v>53194</v>
      </c>
      <c r="D30" s="96">
        <f>'[1]EXP P1'!D$49</f>
        <v>0</v>
      </c>
      <c r="E30" s="96">
        <f>'[1]EXP P1'!E$49</f>
        <v>0</v>
      </c>
      <c r="F30" s="68"/>
      <c r="G30" s="68"/>
      <c r="H30" s="96">
        <f>'[1]EXP P1'!H$49</f>
        <v>0</v>
      </c>
      <c r="I30" s="93"/>
      <c r="J30" s="56">
        <f t="shared" si="0"/>
        <v>53194</v>
      </c>
      <c r="K30" s="52">
        <f>'[1]EXP P1'!$K$49</f>
        <v>47284</v>
      </c>
      <c r="L30" s="96">
        <f>'[1]EXP P1'!$L49</f>
        <v>27694</v>
      </c>
    </row>
    <row r="31" spans="1:12" ht="12.75" x14ac:dyDescent="0.2">
      <c r="A31" s="94" t="s">
        <v>54</v>
      </c>
      <c r="B31" s="50">
        <v>22</v>
      </c>
      <c r="C31" s="95">
        <f>'[1]EXP P2'!C$15</f>
        <v>0</v>
      </c>
      <c r="D31" s="96">
        <f>'[1]EXP P2'!D$15</f>
        <v>0</v>
      </c>
      <c r="E31" s="96">
        <f>'[1]EXP P2'!E$15</f>
        <v>0</v>
      </c>
      <c r="F31" s="68"/>
      <c r="G31" s="68"/>
      <c r="H31" s="96">
        <f>'[1]EXP P2'!H$15</f>
        <v>0</v>
      </c>
      <c r="I31" s="93"/>
      <c r="J31" s="56">
        <f t="shared" si="0"/>
        <v>0</v>
      </c>
      <c r="K31" s="52">
        <f>'[1]EXP P2'!$K$15</f>
        <v>0</v>
      </c>
      <c r="L31" s="96">
        <f>'[1]EXP P2'!$L15</f>
        <v>0</v>
      </c>
    </row>
    <row r="32" spans="1:12" ht="12.75" x14ac:dyDescent="0.2">
      <c r="A32" s="94" t="s">
        <v>55</v>
      </c>
      <c r="B32" s="50">
        <v>23</v>
      </c>
      <c r="C32" s="95">
        <f>'[1]EXP P2'!C$24</f>
        <v>45042</v>
      </c>
      <c r="D32" s="96">
        <f>'[1]EXP P2'!D$24</f>
        <v>0</v>
      </c>
      <c r="E32" s="96">
        <f>'[1]EXP P2'!E$24</f>
        <v>0</v>
      </c>
      <c r="F32" s="68"/>
      <c r="G32" s="68"/>
      <c r="H32" s="96">
        <f>'[1]EXP P2'!H$24</f>
        <v>0</v>
      </c>
      <c r="I32" s="93"/>
      <c r="J32" s="56">
        <f t="shared" si="0"/>
        <v>45042</v>
      </c>
      <c r="K32" s="52">
        <f>'[1]EXP P2'!$K$24</f>
        <v>68021</v>
      </c>
      <c r="L32" s="96">
        <f>'[1]EXP P2'!$L24</f>
        <v>97337</v>
      </c>
    </row>
    <row r="33" spans="1:12" customFormat="1" x14ac:dyDescent="0.25">
      <c r="A33" s="97" t="s">
        <v>56</v>
      </c>
      <c r="B33" s="18">
        <v>24</v>
      </c>
      <c r="C33" s="98">
        <f>'[1]EXP P2'!C$25</f>
        <v>0</v>
      </c>
      <c r="D33" s="96">
        <f>'[1]EXP P2'!D$25</f>
        <v>10200</v>
      </c>
      <c r="E33" s="96">
        <f>'[1]EXP P2'!E$25</f>
        <v>0</v>
      </c>
      <c r="F33" s="52">
        <f>'[1]EXP P2'!F$25</f>
        <v>0</v>
      </c>
      <c r="G33" s="99"/>
      <c r="H33" s="96">
        <f>'[1]EXP P2'!H$25</f>
        <v>0</v>
      </c>
      <c r="I33" s="100"/>
      <c r="J33" s="56">
        <f t="shared" si="0"/>
        <v>10200</v>
      </c>
      <c r="K33" s="52">
        <f>'[1]EXP P2'!$K$25</f>
        <v>10200</v>
      </c>
      <c r="L33" s="75">
        <f>'[1]EXP P2'!$L25</f>
        <v>0</v>
      </c>
    </row>
    <row r="34" spans="1:12" customFormat="1" ht="15.75" thickBot="1" x14ac:dyDescent="0.3">
      <c r="A34" s="101" t="s">
        <v>57</v>
      </c>
      <c r="B34" s="60">
        <v>25</v>
      </c>
      <c r="C34" s="102">
        <f>'[1]EXP P2'!C$28</f>
        <v>0</v>
      </c>
      <c r="D34" s="62">
        <f>'[1]EXP P2'!D$28</f>
        <v>0</v>
      </c>
      <c r="E34" s="62">
        <f>'[1]EXP P2'!E$28</f>
        <v>0</v>
      </c>
      <c r="F34" s="103"/>
      <c r="G34" s="62">
        <f>'[1]EXP P2'!G$28</f>
        <v>0</v>
      </c>
      <c r="H34" s="62">
        <f>'[1]EXP P2'!H$28</f>
        <v>0</v>
      </c>
      <c r="I34" s="100"/>
      <c r="J34" s="64">
        <f t="shared" si="0"/>
        <v>0</v>
      </c>
      <c r="K34" s="62">
        <f>'[1]EXP P2'!$K$28</f>
        <v>0</v>
      </c>
      <c r="L34" s="104">
        <f>'[1]EXP P2'!$L28</f>
        <v>120883</v>
      </c>
    </row>
    <row r="35" spans="1:12" ht="13.5" thickBot="1" x14ac:dyDescent="0.25">
      <c r="A35" s="84" t="s">
        <v>58</v>
      </c>
      <c r="B35" s="105">
        <v>26</v>
      </c>
      <c r="C35" s="61">
        <f t="shared" ref="C35:H35" si="3">SUM(C27:C34)</f>
        <v>190782</v>
      </c>
      <c r="D35" s="62">
        <f t="shared" si="3"/>
        <v>107168</v>
      </c>
      <c r="E35" s="62">
        <f t="shared" si="3"/>
        <v>0</v>
      </c>
      <c r="F35" s="62">
        <f t="shared" si="3"/>
        <v>0</v>
      </c>
      <c r="G35" s="62">
        <f t="shared" si="3"/>
        <v>0</v>
      </c>
      <c r="H35" s="62">
        <f t="shared" si="3"/>
        <v>0</v>
      </c>
      <c r="I35" s="106"/>
      <c r="J35" s="64">
        <f t="shared" si="0"/>
        <v>297950</v>
      </c>
      <c r="K35" s="62">
        <f>SUM(K27:K34)</f>
        <v>312345</v>
      </c>
      <c r="L35" s="62">
        <f>SUM(L27:L34)</f>
        <v>315150</v>
      </c>
    </row>
    <row r="36" spans="1:12" ht="13.5" thickBot="1" x14ac:dyDescent="0.25">
      <c r="A36" s="91" t="s">
        <v>59</v>
      </c>
      <c r="B36" s="107">
        <v>27</v>
      </c>
      <c r="C36" s="68"/>
      <c r="D36" s="68"/>
      <c r="E36" s="68"/>
      <c r="F36" s="68"/>
      <c r="G36" s="68"/>
      <c r="H36" s="68"/>
      <c r="I36" s="63">
        <f>'[1]EXP P2'!I47</f>
        <v>146098</v>
      </c>
      <c r="J36" s="56">
        <f t="shared" si="0"/>
        <v>146098</v>
      </c>
      <c r="K36" s="52">
        <f>'[1]EXP P2'!$K$47</f>
        <v>81869</v>
      </c>
      <c r="L36" s="52">
        <f>'[1]EXP P2'!$L47</f>
        <v>87900</v>
      </c>
    </row>
    <row r="37" spans="1:12" ht="13.5" thickBot="1" x14ac:dyDescent="0.25">
      <c r="A37" s="108" t="s">
        <v>60</v>
      </c>
      <c r="B37" s="107">
        <v>28</v>
      </c>
      <c r="C37" s="109">
        <f t="shared" ref="C37:I37" si="4">SUM(C35:C36)</f>
        <v>190782</v>
      </c>
      <c r="D37" s="110">
        <f t="shared" si="4"/>
        <v>107168</v>
      </c>
      <c r="E37" s="110">
        <f t="shared" si="4"/>
        <v>0</v>
      </c>
      <c r="F37" s="110">
        <f t="shared" si="4"/>
        <v>0</v>
      </c>
      <c r="G37" s="110">
        <f t="shared" si="4"/>
        <v>0</v>
      </c>
      <c r="H37" s="110">
        <f t="shared" si="4"/>
        <v>0</v>
      </c>
      <c r="I37" s="111">
        <f t="shared" si="4"/>
        <v>146098</v>
      </c>
      <c r="J37" s="112">
        <f t="shared" si="0"/>
        <v>444048</v>
      </c>
      <c r="K37" s="110">
        <f>SUM(K35:K36)</f>
        <v>394214</v>
      </c>
      <c r="L37" s="110">
        <f>SUM(L35:L36)</f>
        <v>403050</v>
      </c>
    </row>
    <row r="38" spans="1:12" ht="12.75" x14ac:dyDescent="0.2">
      <c r="A38" s="83" t="s">
        <v>61</v>
      </c>
      <c r="B38" s="50">
        <v>29</v>
      </c>
      <c r="C38" s="51">
        <f>'[1]EXP P2'!C51</f>
        <v>0</v>
      </c>
      <c r="D38" s="51">
        <f>'[1]EXP P2'!D51</f>
        <v>0</v>
      </c>
      <c r="E38" s="51">
        <f>'[1]EXP P2'!E51</f>
        <v>0</v>
      </c>
      <c r="F38" s="51">
        <f>'[1]EXP P2'!F51</f>
        <v>0</v>
      </c>
      <c r="G38" s="51">
        <f>'[1]EXP P2'!G51</f>
        <v>0</v>
      </c>
      <c r="H38" s="51">
        <f>'[1]EXP P2'!H51</f>
        <v>0</v>
      </c>
      <c r="I38" s="51">
        <f>'[1]EXP P2'!I51</f>
        <v>0</v>
      </c>
      <c r="J38" s="56">
        <f t="shared" si="0"/>
        <v>0</v>
      </c>
      <c r="K38" s="52">
        <f>'[1]EXP P2'!K51</f>
        <v>0</v>
      </c>
      <c r="L38" s="52">
        <f>'[1]EXP P2'!$L51</f>
        <v>0</v>
      </c>
    </row>
    <row r="39" spans="1:12" ht="13.5" thickBot="1" x14ac:dyDescent="0.25">
      <c r="A39" s="113" t="s">
        <v>62</v>
      </c>
      <c r="B39" s="18">
        <v>30</v>
      </c>
      <c r="C39" s="61">
        <f t="shared" ref="C39:I39" si="5">C37+C38</f>
        <v>190782</v>
      </c>
      <c r="D39" s="62">
        <f t="shared" si="5"/>
        <v>107168</v>
      </c>
      <c r="E39" s="62">
        <f t="shared" si="5"/>
        <v>0</v>
      </c>
      <c r="F39" s="62">
        <f t="shared" si="5"/>
        <v>0</v>
      </c>
      <c r="G39" s="86">
        <f t="shared" si="5"/>
        <v>0</v>
      </c>
      <c r="H39" s="86">
        <f t="shared" si="5"/>
        <v>0</v>
      </c>
      <c r="I39" s="87">
        <f t="shared" si="5"/>
        <v>146098</v>
      </c>
      <c r="J39" s="88">
        <f t="shared" si="0"/>
        <v>444048</v>
      </c>
      <c r="K39" s="62">
        <f>'[1]EXP P2'!K48+'[1]EXP P2'!K51</f>
        <v>394214</v>
      </c>
      <c r="L39" s="62">
        <f>'[1]EXP P2'!L48+'[1]EXP P2'!L51</f>
        <v>403050</v>
      </c>
    </row>
    <row r="40" spans="1:12" ht="12.75" x14ac:dyDescent="0.2">
      <c r="A40" s="91" t="s">
        <v>63</v>
      </c>
      <c r="B40" s="78">
        <v>31</v>
      </c>
      <c r="C40" s="93"/>
      <c r="D40" s="79"/>
      <c r="E40" s="81"/>
      <c r="F40" s="93"/>
      <c r="G40" s="81"/>
      <c r="H40" s="80"/>
      <c r="I40" s="114"/>
      <c r="J40" s="115"/>
      <c r="K40" s="81"/>
      <c r="L40" s="68"/>
    </row>
    <row r="41" spans="1:12" ht="13.5" thickBot="1" x14ac:dyDescent="0.25">
      <c r="A41" s="59" t="s">
        <v>64</v>
      </c>
      <c r="B41" s="105">
        <v>32</v>
      </c>
      <c r="C41" s="61">
        <f t="shared" ref="C41:I41" ca="1" si="6">C25-C39</f>
        <v>-31473</v>
      </c>
      <c r="D41" s="62">
        <f t="shared" ca="1" si="6"/>
        <v>-41231</v>
      </c>
      <c r="E41" s="62">
        <f t="shared" si="6"/>
        <v>0</v>
      </c>
      <c r="F41" s="62">
        <f t="shared" si="6"/>
        <v>0</v>
      </c>
      <c r="G41" s="62">
        <f t="shared" si="6"/>
        <v>0</v>
      </c>
      <c r="H41" s="62">
        <f t="shared" si="6"/>
        <v>0</v>
      </c>
      <c r="I41" s="63">
        <f t="shared" si="6"/>
        <v>-12200</v>
      </c>
      <c r="J41" s="64">
        <f t="shared" ca="1" si="0"/>
        <v>-84904</v>
      </c>
      <c r="K41" s="62">
        <f>K25-K39</f>
        <v>-16481</v>
      </c>
      <c r="L41" s="62">
        <f>L25-L39</f>
        <v>61846</v>
      </c>
    </row>
    <row r="42" spans="1:12" ht="13.5" thickBot="1" x14ac:dyDescent="0.25">
      <c r="A42" s="116"/>
      <c r="B42" s="117"/>
      <c r="C42" s="118"/>
      <c r="D42" s="119"/>
      <c r="E42" s="119"/>
      <c r="F42" s="118"/>
      <c r="G42" s="120"/>
      <c r="H42" s="118"/>
      <c r="I42" s="121"/>
      <c r="J42" s="122"/>
      <c r="K42" s="120"/>
      <c r="L42" s="118"/>
    </row>
    <row r="43" spans="1:12" ht="12.75" x14ac:dyDescent="0.2">
      <c r="A43" s="83" t="s">
        <v>65</v>
      </c>
      <c r="B43" s="50">
        <v>33</v>
      </c>
      <c r="C43" s="51">
        <f>[1]REVENUES!D57</f>
        <v>43380</v>
      </c>
      <c r="D43" s="52">
        <f>[1]REVENUES!E57</f>
        <v>60773</v>
      </c>
      <c r="E43" s="52">
        <f>[1]REVENUES!F57</f>
        <v>0</v>
      </c>
      <c r="F43" s="52">
        <f>[1]REVENUES!G57</f>
        <v>0</v>
      </c>
      <c r="G43" s="52">
        <f>[1]REVENUES!H57</f>
        <v>0</v>
      </c>
      <c r="H43" s="52">
        <f>[1]REVENUES!I57</f>
        <v>0</v>
      </c>
      <c r="I43" s="53">
        <f>[1]REVENUES!J57</f>
        <v>123501</v>
      </c>
      <c r="J43" s="56">
        <f>IF((SUM(C43:I43)=[1]REVENUES!K57),[1]REVENUES!K57,"ERROR")</f>
        <v>227654</v>
      </c>
      <c r="K43" s="52">
        <f>[1]REVENUES!L57</f>
        <v>244135</v>
      </c>
      <c r="L43" s="52">
        <f>[1]REVENUES!M57</f>
        <v>182289</v>
      </c>
    </row>
    <row r="44" spans="1:12" ht="13.5" thickBot="1" x14ac:dyDescent="0.25">
      <c r="A44" s="123" t="s">
        <v>66</v>
      </c>
      <c r="B44" s="105">
        <v>34</v>
      </c>
      <c r="C44" s="61">
        <f ca="1">IF((C41+C43)='[1]EXP P2'!C54,(C41+C43),"ERROR")</f>
        <v>11907</v>
      </c>
      <c r="D44" s="62">
        <f ca="1">IF((D41+D43)='[1]EXP P2'!D54,(D41+D43),"ERROR")</f>
        <v>19542</v>
      </c>
      <c r="E44" s="62">
        <f>IF((E41+E43)='[1]EXP P2'!E54,(E41+E43),"ERROR")</f>
        <v>0</v>
      </c>
      <c r="F44" s="62">
        <f>IF((F41+F43)='[1]EXP P2'!F54,(F41+F43),"ERROR")</f>
        <v>0</v>
      </c>
      <c r="G44" s="62">
        <f>IF((G41+G43)-G42='[1]EXP P2'!G54,((G41+G43)-G42),"ERROR")</f>
        <v>0</v>
      </c>
      <c r="H44" s="62">
        <f>IF((H41+H43)='[1]EXP P2'!H54,(H41+H43),"ERROR")</f>
        <v>0</v>
      </c>
      <c r="I44" s="63">
        <f>IF(((I41+I43)-I42)='[1]EXP P2'!I54,((I41+I43)-I42),"ERROR")</f>
        <v>111301</v>
      </c>
      <c r="J44" s="64">
        <f ca="1">IF((SUM(C44:I44)=(J41+J43)-J42),(J41+J43)-J42,"ERROR")</f>
        <v>142750</v>
      </c>
      <c r="K44" s="62">
        <f>(K41+K43)-K42</f>
        <v>227654</v>
      </c>
      <c r="L44" s="62">
        <f>L41+L43</f>
        <v>244135</v>
      </c>
    </row>
    <row r="45" spans="1:12" ht="12.75" x14ac:dyDescent="0.2"/>
    <row r="46" spans="1:12" ht="12.75" x14ac:dyDescent="0.2"/>
    <row r="47" spans="1:12" ht="12.75" x14ac:dyDescent="0.2"/>
    <row r="48" spans="1:12" ht="12.75" x14ac:dyDescent="0.2"/>
  </sheetData>
  <mergeCells count="2">
    <mergeCell ref="E1:G1"/>
    <mergeCell ref="D2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NM</cp:lastModifiedBy>
  <dcterms:created xsi:type="dcterms:W3CDTF">2019-05-31T16:58:16Z</dcterms:created>
  <dcterms:modified xsi:type="dcterms:W3CDTF">2019-05-31T16:59:10Z</dcterms:modified>
</cp:coreProperties>
</file>